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3965" windowHeight="870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<sst xmlns="http://schemas.openxmlformats.org/spreadsheetml/2006/main" count="179" uniqueCount="77">
  <si>
    <t>УМЕР</t>
  </si>
  <si>
    <t>L_OP</t>
  </si>
  <si>
    <t>TOT388</t>
  </si>
  <si>
    <t>age of patient</t>
  </si>
  <si>
    <t>cirros of liver</t>
  </si>
  <si>
    <t>chronical heart failure 2-3</t>
  </si>
  <si>
    <t>cerebro-vascula disease</t>
  </si>
  <si>
    <t>chronical obstructive pulmonary disease</t>
  </si>
  <si>
    <t>diabites mellitus</t>
  </si>
  <si>
    <t>decreased lever of consciousness</t>
  </si>
  <si>
    <t>pulse of the patient in minuite</t>
  </si>
  <si>
    <t>respiratory rate</t>
  </si>
  <si>
    <t>systolic blood pressure</t>
  </si>
  <si>
    <t>diastolic blood pressure</t>
  </si>
  <si>
    <t>bilateral pneumonia</t>
  </si>
  <si>
    <t>multilober pneumonia (2 and more)</t>
  </si>
  <si>
    <t>hematocrit of blood</t>
  </si>
  <si>
    <t>glucosa of blood</t>
  </si>
  <si>
    <t>mohevina of blood</t>
  </si>
  <si>
    <t>hemoglobine of blood</t>
  </si>
  <si>
    <t>plevritis of lungs (сухой)</t>
  </si>
  <si>
    <t>abscess of lungs</t>
  </si>
  <si>
    <t>empiema of lungs</t>
  </si>
  <si>
    <t>meningitis</t>
  </si>
  <si>
    <t>acute renal failure</t>
  </si>
  <si>
    <t>polyorgan failure (septic shock)</t>
  </si>
  <si>
    <t>Pearson Correlation</t>
  </si>
  <si>
    <t>Sig. (2-tailed)</t>
  </si>
  <si>
    <t>N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</si>
  <si>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</si>
  <si>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</si>
  <si>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</si>
  <si>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</si>
  <si>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</si>
  <si>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</si>
  <si>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</si>
  <si>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</si>
  <si>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Descriptive Statistics</t>
  </si>
  <si>
    <t>Minimum</t>
  </si>
  <si>
    <t>Maximum</t>
  </si>
  <si>
    <t>хроническая сердечная недостаточность (1=нет, 2=есть)</t>
  </si>
  <si>
    <t>хронические обструктивные заболевания легких (1=нет, 2=есть)</t>
  </si>
  <si>
    <t>цирроз печени (1=нет, 2=есть)</t>
  </si>
  <si>
    <t>диабет (diabites mellitus) (1=нет, 2=есть)</t>
  </si>
  <si>
    <t>церебро-васкулярные болезни (1=нет, 2=есть)</t>
  </si>
  <si>
    <t>спутанность сознания при поступлении (1=нет, 2=есть)</t>
  </si>
  <si>
    <t>септический шок (1=нет, 2=есть)</t>
  </si>
  <si>
    <t>многодолевая пневмония (1=нет, 2=2 доли, 3=более 2 долей)</t>
  </si>
  <si>
    <t>систолическое артериальное давление</t>
  </si>
  <si>
    <t>диастолическое артериальное давление</t>
  </si>
  <si>
    <t>частота дыхания, раз в минуту</t>
  </si>
  <si>
    <t>мочевина крови</t>
  </si>
  <si>
    <t>глюкоза крови</t>
  </si>
  <si>
    <t>лейкоциты крови (1=меньше 4, 2=от 4 до 9, 3=от 10 до 25, 4=больше 25)</t>
  </si>
  <si>
    <t>температура при госпитализации</t>
  </si>
  <si>
    <t>хронические обструктивные заболевания легких (1=есть, 2=нет)</t>
  </si>
  <si>
    <t>цирроз печени (1=есть, 2=нет)</t>
  </si>
  <si>
    <t>диабет (diabites mellitus) (1=есть, 2=нет)</t>
  </si>
  <si>
    <t>церебро-васкулярные болезни (1=есть, 2=нет)</t>
  </si>
  <si>
    <t>спутанность сознания при поступлении (1=есть, 2=нет)</t>
  </si>
  <si>
    <t>септический шок (1=есть, 2=нет)</t>
  </si>
  <si>
    <t>Данные</t>
  </si>
  <si>
    <t>вводить</t>
  </si>
  <si>
    <t>ниже:</t>
  </si>
  <si>
    <t>PROGNOZ * УМЕР Crosstabulation</t>
  </si>
  <si>
    <t xml:space="preserve">Count </t>
  </si>
  <si>
    <t>Total</t>
  </si>
  <si>
    <t>PROGNOZ</t>
  </si>
  <si>
    <t>&lt;= вероятность смерти в больнице от пневмонии при заданных условиях</t>
  </si>
  <si>
    <t>Введите в первую колонку фактические данные</t>
  </si>
  <si>
    <t>Min</t>
  </si>
  <si>
    <t>Max</t>
  </si>
  <si>
    <t>Желаем Вам здоровья и долголетия!</t>
  </si>
  <si>
    <t>Для имевшихся больных (в качестве справки) минимальние и максимальные значения:</t>
  </si>
  <si>
    <t>хроническая сердечная недостаточность 2,3 степени (1=есть, 2=нет)</t>
  </si>
  <si>
    <t>Расчет вероятности летального исхода при госпитализации с пневмонией</t>
  </si>
  <si>
    <t>Москва. Данные фактические. Подробное описание:http://uborshizzza.livejournal.com/108178.html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</si>
</sst>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4"/>
      <name val="Arial Cyr"/>
      <family val="0"/>
    </font>
    <font>
      <sz val="8"/>
      <name val="Arial Cyr"/>
      <family val="0"/>
    </font>
    <font>
      <b/>
      <sz val="16"/>
      <color indexed="10"/>
      <name val="Arial Cyr"/>
      <family val="0"/>
    </font>
    <font>
      <sz val="14"/>
      <color indexed="12"/>
      <name val="Arial Cyr"/>
      <family val="0"/>
    </font>
    <font>
      <sz val="20"/>
      <color indexed="12"/>
      <name val="Arial Cyr"/>
      <family val="0"/>
    </font>
    <font>
      <sz val="18"/>
      <color indexed="14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10" fontId="4" fillId="3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workbookViewId="0" topLeftCell="Q1">
      <selection activeCell="A1" sqref="A1:Z4"/>
    </sheetView>
  </sheetViews>
  <sheetFormatPr defaultColWidth="8.66015625" defaultRowHeight="18"/>
  <sheetData>
    <row r="1" spans="2:26" ht="18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ht="18">
      <c r="A2" t="s">
        <v>26</v>
      </c>
      <c r="B2">
        <v>0.47814745704518063</v>
      </c>
      <c r="C2">
        <v>0.2465034197488501</v>
      </c>
      <c r="D2">
        <v>0.11217985796554501</v>
      </c>
      <c r="E2">
        <v>-0.16959170944863103</v>
      </c>
      <c r="F2">
        <v>-0.10764020200248847</v>
      </c>
      <c r="G2">
        <v>-0.18190556971091054</v>
      </c>
      <c r="H2">
        <v>-0.152431943478582</v>
      </c>
      <c r="I2">
        <v>-0.16004982778225998</v>
      </c>
      <c r="J2">
        <v>-0.7355689875855748</v>
      </c>
      <c r="K2">
        <v>0.28483098697715037</v>
      </c>
      <c r="L2">
        <v>0.44632263071741135</v>
      </c>
      <c r="M2">
        <v>-0.33979981482869526</v>
      </c>
      <c r="N2">
        <v>-0.39884814351001724</v>
      </c>
      <c r="O2">
        <v>-0.3124557357404863</v>
      </c>
      <c r="P2">
        <v>0.3797892916462268</v>
      </c>
      <c r="Q2">
        <v>-0.23275215846842048</v>
      </c>
      <c r="R2">
        <v>0.21748969454236022</v>
      </c>
      <c r="S2">
        <v>0.2788597311264978</v>
      </c>
      <c r="T2">
        <v>-0.2358645832533031</v>
      </c>
      <c r="U2">
        <v>-0.06333237130265595</v>
      </c>
      <c r="V2">
        <v>-0.2674644593856091</v>
      </c>
      <c r="W2">
        <v>-0.1467466587324741</v>
      </c>
      <c r="X2">
        <v>-0.2389203826336676</v>
      </c>
      <c r="Y2">
        <v>-0.14006138476672975</v>
      </c>
      <c r="Z2">
        <v>-0.13149732821070118</v>
      </c>
    </row>
    <row r="3" spans="1:26" ht="18">
      <c r="A3" t="s">
        <v>27</v>
      </c>
      <c r="B3">
        <v>1.5387993279005143E-22</v>
      </c>
      <c r="C3">
        <v>9.773164218055166E-16</v>
      </c>
      <c r="D3">
        <v>0.0003073418758012734</v>
      </c>
      <c r="E3">
        <v>4.287574502658716E-08</v>
      </c>
      <c r="F3">
        <v>0.0005359578575476288</v>
      </c>
      <c r="G3">
        <v>4.0313284894028844E-09</v>
      </c>
      <c r="H3">
        <v>8.775011528907874E-07</v>
      </c>
      <c r="I3">
        <v>2.389351463687164E-07</v>
      </c>
      <c r="J3">
        <v>1.5387993279005143E-22</v>
      </c>
      <c r="K3">
        <v>1.0666703213146402E-20</v>
      </c>
      <c r="L3">
        <v>1.5387993279005143E-22</v>
      </c>
      <c r="M3">
        <v>1.5387993279005143E-22</v>
      </c>
      <c r="N3">
        <v>1.5387993279005143E-22</v>
      </c>
      <c r="O3">
        <v>1.5387993279005143E-22</v>
      </c>
      <c r="P3">
        <v>1.5387993279005143E-22</v>
      </c>
      <c r="Q3">
        <v>3.772535027524076E-14</v>
      </c>
      <c r="R3">
        <v>1.9847074974237174E-12</v>
      </c>
      <c r="S3">
        <v>1.1242319124781364E-19</v>
      </c>
      <c r="T3">
        <v>1.6834864431618663E-14</v>
      </c>
      <c r="U3">
        <v>0.0420398509774875</v>
      </c>
      <c r="V3">
        <v>2.383276062515282E-18</v>
      </c>
      <c r="W3">
        <v>2.2249522643789875E-06</v>
      </c>
      <c r="X3">
        <v>7.537712726449757E-15</v>
      </c>
      <c r="Y3">
        <v>6.359520738168722E-06</v>
      </c>
      <c r="Z3">
        <v>2.2798784252580216E-05</v>
      </c>
    </row>
    <row r="4" spans="1:26" ht="18">
      <c r="A4" t="s">
        <v>28</v>
      </c>
      <c r="B4">
        <v>1031</v>
      </c>
      <c r="C4">
        <v>1031</v>
      </c>
      <c r="D4">
        <v>1031</v>
      </c>
      <c r="E4">
        <v>1031</v>
      </c>
      <c r="F4">
        <v>1031</v>
      </c>
      <c r="G4">
        <v>1031</v>
      </c>
      <c r="H4">
        <v>1031</v>
      </c>
      <c r="I4">
        <v>1031</v>
      </c>
      <c r="J4">
        <v>1031</v>
      </c>
      <c r="K4">
        <v>1031</v>
      </c>
      <c r="L4">
        <v>1031</v>
      </c>
      <c r="M4">
        <v>1031</v>
      </c>
      <c r="N4">
        <v>1031</v>
      </c>
      <c r="O4">
        <v>1031</v>
      </c>
      <c r="P4">
        <v>1031</v>
      </c>
      <c r="Q4">
        <v>1031</v>
      </c>
      <c r="R4">
        <v>1024</v>
      </c>
      <c r="S4">
        <v>1020</v>
      </c>
      <c r="T4">
        <v>1031</v>
      </c>
      <c r="U4">
        <v>1031</v>
      </c>
      <c r="V4">
        <v>1031</v>
      </c>
      <c r="W4">
        <v>1031</v>
      </c>
      <c r="X4">
        <v>1031</v>
      </c>
      <c r="Y4">
        <v>1031</v>
      </c>
      <c r="Z4">
        <v>1031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6">
      <selection activeCell="E24" sqref="E24"/>
    </sheetView>
  </sheetViews>
  <sheetFormatPr defaultColWidth="8.66015625" defaultRowHeight="18"/>
  <cols>
    <col min="1" max="1" width="35.5" style="0" customWidth="1"/>
  </cols>
  <sheetData>
    <row r="1" spans="1:4" ht="18">
      <c r="A1" t="s">
        <v>9</v>
      </c>
      <c r="B1">
        <v>-0.7355689875855748</v>
      </c>
      <c r="C1">
        <v>1.5387993279005143E-22</v>
      </c>
      <c r="D1">
        <v>1031</v>
      </c>
    </row>
    <row r="2" spans="1:5" ht="18">
      <c r="A2" t="s">
        <v>1</v>
      </c>
      <c r="B2">
        <v>0.47814745704518063</v>
      </c>
      <c r="C2">
        <v>1.5387993279005143E-22</v>
      </c>
      <c r="D2">
        <v>1031</v>
      </c>
      <c r="E2">
        <v>586</v>
      </c>
    </row>
    <row r="3" spans="1:5" ht="18">
      <c r="A3" t="s">
        <v>11</v>
      </c>
      <c r="B3">
        <v>0.44632263071741135</v>
      </c>
      <c r="C3">
        <v>1.5387993279005143E-22</v>
      </c>
      <c r="D3">
        <v>1031</v>
      </c>
      <c r="E3">
        <v>601</v>
      </c>
    </row>
    <row r="4" spans="1:5" ht="18">
      <c r="A4" t="s">
        <v>13</v>
      </c>
      <c r="B4">
        <v>-0.39884814351001724</v>
      </c>
      <c r="C4">
        <v>1.5387993279005143E-22</v>
      </c>
      <c r="D4">
        <v>1031</v>
      </c>
      <c r="E4">
        <v>606</v>
      </c>
    </row>
    <row r="5" spans="1:5" ht="18">
      <c r="A5" t="s">
        <v>15</v>
      </c>
      <c r="B5">
        <v>0.3797892916462268</v>
      </c>
      <c r="C5">
        <v>1.5387993279005143E-22</v>
      </c>
      <c r="D5">
        <v>1031</v>
      </c>
      <c r="E5">
        <v>610</v>
      </c>
    </row>
    <row r="6" spans="1:5" ht="18">
      <c r="A6" t="s">
        <v>12</v>
      </c>
      <c r="B6">
        <v>-0.33979981482869526</v>
      </c>
      <c r="C6">
        <v>1.5387993279005143E-22</v>
      </c>
      <c r="D6">
        <v>1031</v>
      </c>
      <c r="E6">
        <v>612</v>
      </c>
    </row>
    <row r="7" spans="1:4" ht="18">
      <c r="A7" t="s">
        <v>10</v>
      </c>
      <c r="B7">
        <v>0.28483098697715037</v>
      </c>
      <c r="C7">
        <v>1.0666703213146402E-20</v>
      </c>
      <c r="D7">
        <v>1031</v>
      </c>
    </row>
    <row r="8" spans="1:5" ht="18">
      <c r="A8" t="s">
        <v>18</v>
      </c>
      <c r="B8">
        <v>0.2788597311264978</v>
      </c>
      <c r="C8">
        <v>1.1242319124781364E-19</v>
      </c>
      <c r="D8">
        <v>1020</v>
      </c>
      <c r="E8">
        <v>632</v>
      </c>
    </row>
    <row r="9" spans="1:4" ht="18">
      <c r="A9" t="s">
        <v>21</v>
      </c>
      <c r="B9">
        <v>-0.2674644593856091</v>
      </c>
      <c r="C9">
        <v>2.383276062515282E-18</v>
      </c>
      <c r="D9">
        <v>1031</v>
      </c>
    </row>
    <row r="10" spans="1:5" ht="18">
      <c r="A10" t="s">
        <v>2</v>
      </c>
      <c r="B10">
        <v>0.2465034197488501</v>
      </c>
      <c r="C10">
        <v>9.773164218055166E-16</v>
      </c>
      <c r="D10">
        <v>1031</v>
      </c>
      <c r="E10">
        <v>640</v>
      </c>
    </row>
    <row r="11" spans="1:4" ht="18">
      <c r="A11" t="s">
        <v>23</v>
      </c>
      <c r="B11">
        <v>-0.2389203826336676</v>
      </c>
      <c r="C11">
        <v>7.537712726449757E-15</v>
      </c>
      <c r="D11">
        <v>1031</v>
      </c>
    </row>
    <row r="12" spans="1:4" ht="18">
      <c r="A12" t="s">
        <v>19</v>
      </c>
      <c r="B12">
        <v>-0.2358645832533031</v>
      </c>
      <c r="C12">
        <v>1.6834864431618663E-14</v>
      </c>
      <c r="D12">
        <v>1031</v>
      </c>
    </row>
    <row r="13" spans="1:4" ht="18">
      <c r="A13" t="s">
        <v>16</v>
      </c>
      <c r="B13">
        <v>-0.23275215846842048</v>
      </c>
      <c r="C13">
        <v>3.772535027524076E-14</v>
      </c>
      <c r="D13">
        <v>1031</v>
      </c>
    </row>
    <row r="14" spans="1:5" ht="18">
      <c r="A14" t="s">
        <v>17</v>
      </c>
      <c r="B14">
        <v>0.21748969454236022</v>
      </c>
      <c r="C14">
        <v>1.9847074974237174E-12</v>
      </c>
      <c r="D14">
        <v>1024</v>
      </c>
      <c r="E14">
        <v>647</v>
      </c>
    </row>
    <row r="15" spans="1:5" ht="18">
      <c r="A15" t="s">
        <v>6</v>
      </c>
      <c r="B15">
        <v>-0.18190556971091054</v>
      </c>
      <c r="C15">
        <v>4.0313284894028844E-09</v>
      </c>
      <c r="D15">
        <v>1031</v>
      </c>
      <c r="E15">
        <v>652</v>
      </c>
    </row>
    <row r="16" spans="1:5" ht="18">
      <c r="A16" t="s">
        <v>4</v>
      </c>
      <c r="B16">
        <v>-0.16959170944863103</v>
      </c>
      <c r="C16">
        <v>4.287574502658716E-08</v>
      </c>
      <c r="D16">
        <v>1031</v>
      </c>
      <c r="E16">
        <v>655</v>
      </c>
    </row>
    <row r="17" spans="1:5" ht="18">
      <c r="A17" t="s">
        <v>8</v>
      </c>
      <c r="B17">
        <v>-0.16004982778225998</v>
      </c>
      <c r="C17">
        <v>2.389351463687164E-07</v>
      </c>
      <c r="D17">
        <v>1031</v>
      </c>
      <c r="E17">
        <v>656</v>
      </c>
    </row>
    <row r="18" spans="1:5" ht="18">
      <c r="A18" t="s">
        <v>7</v>
      </c>
      <c r="B18">
        <v>-0.152431943478582</v>
      </c>
      <c r="C18">
        <v>8.775011528907874E-07</v>
      </c>
      <c r="D18">
        <v>1031</v>
      </c>
      <c r="E18">
        <v>659</v>
      </c>
    </row>
    <row r="21" spans="1:4" ht="18">
      <c r="A21" t="s">
        <v>25</v>
      </c>
      <c r="B21">
        <v>-0.13149732821070118</v>
      </c>
      <c r="C21">
        <v>2.2798784252580216E-05</v>
      </c>
      <c r="D21">
        <v>1031</v>
      </c>
    </row>
    <row r="22" spans="1:4" ht="18">
      <c r="A22" t="s">
        <v>3</v>
      </c>
      <c r="B22">
        <v>0.11217985796554501</v>
      </c>
      <c r="C22">
        <v>0.0003073418758012734</v>
      </c>
      <c r="D22">
        <v>1031</v>
      </c>
    </row>
    <row r="23" spans="1:5" ht="18">
      <c r="A23" t="s">
        <v>5</v>
      </c>
      <c r="B23">
        <v>-0.10764020200248847</v>
      </c>
      <c r="C23">
        <v>0.0005359578575476288</v>
      </c>
      <c r="D23">
        <v>1031</v>
      </c>
      <c r="E23">
        <v>661</v>
      </c>
    </row>
    <row r="24" spans="1:4" ht="18">
      <c r="A24" t="s">
        <v>20</v>
      </c>
      <c r="B24">
        <v>-0.06333237130265595</v>
      </c>
      <c r="C24">
        <v>0.0420398509774875</v>
      </c>
      <c r="D24">
        <v>1031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4" sqref="A4"/>
    </sheetView>
  </sheetViews>
  <sheetFormatPr defaultColWidth="8.66015625" defaultRowHeight="18"/>
  <cols>
    <col min="1" max="1" width="37.75" style="0" customWidth="1"/>
    <col min="2" max="2" width="6.33203125" style="0" customWidth="1"/>
    <col min="3" max="6" width="4.25" style="0" customWidth="1"/>
    <col min="10" max="10" width="6.33203125" style="0" customWidth="1"/>
  </cols>
  <sheetData>
    <row r="1" spans="2:10" ht="18">
      <c r="B1" t="s">
        <v>29</v>
      </c>
      <c r="D1" t="s">
        <v>30</v>
      </c>
      <c r="E1" t="s">
        <v>31</v>
      </c>
      <c r="F1" t="s">
        <v>32</v>
      </c>
      <c r="J1" t="s">
        <v>29</v>
      </c>
    </row>
    <row r="2" spans="2:10" ht="18">
      <c r="B2" t="s">
        <v>33</v>
      </c>
      <c r="C2" t="s">
        <v>34</v>
      </c>
      <c r="D2" t="s">
        <v>35</v>
      </c>
      <c r="G2" t="s">
        <v>37</v>
      </c>
      <c r="J2" t="s">
        <v>33</v>
      </c>
    </row>
    <row r="3" spans="1:10" ht="18">
      <c r="A3" t="s">
        <v>36</v>
      </c>
      <c r="B3">
        <v>2.0965241706346656</v>
      </c>
      <c r="C3">
        <v>0.2827115948804059</v>
      </c>
      <c r="E3">
        <v>7.415770023587281</v>
      </c>
      <c r="F3">
        <v>2.56774635117573E-13</v>
      </c>
      <c r="H3" t="s">
        <v>38</v>
      </c>
      <c r="I3" t="s">
        <v>39</v>
      </c>
      <c r="J3">
        <v>2.0965241706346656</v>
      </c>
    </row>
    <row r="4" spans="1:10" ht="18">
      <c r="A4" t="s">
        <v>5</v>
      </c>
      <c r="B4">
        <v>-0.05939909098527775</v>
      </c>
      <c r="C4">
        <v>0.021496164976659744</v>
      </c>
      <c r="D4">
        <v>-0.05154756864068548</v>
      </c>
      <c r="E4">
        <v>-2.763241306054941</v>
      </c>
      <c r="F4">
        <v>0.005827676618460937</v>
      </c>
      <c r="G4" t="s">
        <v>40</v>
      </c>
      <c r="H4">
        <v>1</v>
      </c>
      <c r="I4">
        <v>2</v>
      </c>
      <c r="J4">
        <v>-0.05939909098527775</v>
      </c>
    </row>
    <row r="5" spans="1:10" ht="18">
      <c r="A5" t="s">
        <v>7</v>
      </c>
      <c r="B5">
        <v>-0.035453856880115854</v>
      </c>
      <c r="C5">
        <v>0.01124200987162778</v>
      </c>
      <c r="D5">
        <v>-0.058215644677371566</v>
      </c>
      <c r="E5">
        <v>-3.153693804307462</v>
      </c>
      <c r="F5">
        <v>0.0016600590313738946</v>
      </c>
      <c r="G5" t="s">
        <v>41</v>
      </c>
      <c r="H5">
        <v>1</v>
      </c>
      <c r="I5">
        <v>2</v>
      </c>
      <c r="J5">
        <v>-0.035453856880115854</v>
      </c>
    </row>
    <row r="6" spans="1:10" ht="18">
      <c r="A6" t="s">
        <v>4</v>
      </c>
      <c r="B6">
        <v>-0.15888436934188915</v>
      </c>
      <c r="C6">
        <v>0.05220969165774612</v>
      </c>
      <c r="D6">
        <v>-0.05661580112760216</v>
      </c>
      <c r="E6">
        <v>-3.0431968528646958</v>
      </c>
      <c r="F6">
        <v>0.0024017017960498354</v>
      </c>
      <c r="G6" t="s">
        <v>42</v>
      </c>
      <c r="H6">
        <v>1</v>
      </c>
      <c r="I6">
        <v>2</v>
      </c>
      <c r="J6">
        <v>-0.15888436934188915</v>
      </c>
    </row>
    <row r="7" spans="1:10" ht="18">
      <c r="A7" t="s">
        <v>8</v>
      </c>
      <c r="B7">
        <v>-0.14525756458259265</v>
      </c>
      <c r="C7">
        <v>0.06532295390689236</v>
      </c>
      <c r="D7">
        <v>-0.04729715726685447</v>
      </c>
      <c r="E7">
        <v>-2.223683343984024</v>
      </c>
      <c r="F7">
        <v>0.026391630733020026</v>
      </c>
      <c r="G7" t="s">
        <v>43</v>
      </c>
      <c r="H7">
        <v>1</v>
      </c>
      <c r="I7">
        <v>2</v>
      </c>
      <c r="J7">
        <v>-0.14525756458259265</v>
      </c>
    </row>
    <row r="8" spans="1:10" ht="18">
      <c r="A8" t="s">
        <v>6</v>
      </c>
      <c r="B8">
        <v>-0.1460715158960397</v>
      </c>
      <c r="C8">
        <v>0.03489465536243959</v>
      </c>
      <c r="D8">
        <v>-0.07749213674057148</v>
      </c>
      <c r="E8">
        <v>-4.18607131604659</v>
      </c>
      <c r="F8">
        <v>3.087150305742354E-05</v>
      </c>
      <c r="G8" t="s">
        <v>44</v>
      </c>
      <c r="H8">
        <v>1</v>
      </c>
      <c r="I8">
        <v>2</v>
      </c>
      <c r="J8">
        <v>-0.1460715158960397</v>
      </c>
    </row>
    <row r="9" spans="1:10" ht="18">
      <c r="A9" t="s">
        <v>9</v>
      </c>
      <c r="B9">
        <v>-0.5171198915355845</v>
      </c>
      <c r="C9">
        <v>0.02222738552895225</v>
      </c>
      <c r="D9">
        <v>-0.5258188295197648</v>
      </c>
      <c r="E9">
        <v>-23.26498952663644</v>
      </c>
      <c r="F9">
        <v>1.6220424784082647E-22</v>
      </c>
      <c r="G9" t="s">
        <v>45</v>
      </c>
      <c r="H9">
        <v>1</v>
      </c>
      <c r="I9">
        <v>2</v>
      </c>
      <c r="J9">
        <v>-0.5171198915355845</v>
      </c>
    </row>
    <row r="10" spans="1:10" ht="18">
      <c r="A10" t="s">
        <v>25</v>
      </c>
      <c r="B10">
        <v>-0.07931267500851934</v>
      </c>
      <c r="C10">
        <v>0.08999206158666845</v>
      </c>
      <c r="D10">
        <v>-0.016381551854721378</v>
      </c>
      <c r="E10">
        <v>-0.8813296818646149</v>
      </c>
      <c r="F10">
        <v>0.37835033761217485</v>
      </c>
      <c r="G10" t="s">
        <v>46</v>
      </c>
      <c r="H10">
        <v>1</v>
      </c>
      <c r="I10">
        <v>2</v>
      </c>
      <c r="J10">
        <v>-0.07931267500851934</v>
      </c>
    </row>
    <row r="11" spans="1:10" ht="18">
      <c r="A11" t="s">
        <v>15</v>
      </c>
      <c r="B11">
        <v>0.041997317242455694</v>
      </c>
      <c r="C11">
        <v>0.014515498884820378</v>
      </c>
      <c r="D11">
        <v>0.059263822939945705</v>
      </c>
      <c r="E11">
        <v>2.8932741186301563</v>
      </c>
      <c r="F11">
        <v>0.0038948832161991337</v>
      </c>
      <c r="G11" t="s">
        <v>47</v>
      </c>
      <c r="H11">
        <v>1</v>
      </c>
      <c r="I11">
        <v>3</v>
      </c>
      <c r="J11">
        <v>0.041997317242455694</v>
      </c>
    </row>
    <row r="12" spans="1:10" ht="18">
      <c r="A12" t="s">
        <v>12</v>
      </c>
      <c r="B12">
        <v>0.0006807034275189782</v>
      </c>
      <c r="C12">
        <v>0.0005715581302998058</v>
      </c>
      <c r="D12">
        <v>0.04631522059525483</v>
      </c>
      <c r="E12">
        <v>1.1909609739291456</v>
      </c>
      <c r="F12">
        <v>0.23395039029726047</v>
      </c>
      <c r="G12" t="s">
        <v>48</v>
      </c>
      <c r="H12">
        <v>40</v>
      </c>
      <c r="I12">
        <v>200</v>
      </c>
      <c r="J12">
        <v>0.0006807034275189782</v>
      </c>
    </row>
    <row r="13" spans="1:10" ht="18">
      <c r="A13" t="s">
        <v>13</v>
      </c>
      <c r="B13">
        <v>-0.002983749827648049</v>
      </c>
      <c r="C13">
        <v>0.0009712747458877074</v>
      </c>
      <c r="D13">
        <v>-0.12184630358565114</v>
      </c>
      <c r="E13">
        <v>-3.0719936251621753</v>
      </c>
      <c r="F13">
        <v>0.0021836324962968274</v>
      </c>
      <c r="G13" t="s">
        <v>49</v>
      </c>
      <c r="H13">
        <v>20</v>
      </c>
      <c r="I13">
        <v>140</v>
      </c>
      <c r="J13">
        <v>-0.002983749827648049</v>
      </c>
    </row>
    <row r="14" spans="1:10" ht="18">
      <c r="A14" t="s">
        <v>11</v>
      </c>
      <c r="B14">
        <v>0.008210234401720097</v>
      </c>
      <c r="C14">
        <v>0.0019350774143598716</v>
      </c>
      <c r="D14">
        <v>0.09233972264370273</v>
      </c>
      <c r="E14">
        <v>4.242845449382738</v>
      </c>
      <c r="F14">
        <v>2.411153945777316E-05</v>
      </c>
      <c r="G14" t="s">
        <v>50</v>
      </c>
      <c r="H14">
        <v>16</v>
      </c>
      <c r="I14">
        <v>40</v>
      </c>
      <c r="J14">
        <v>0.008210234401720097</v>
      </c>
    </row>
    <row r="15" spans="1:10" ht="18">
      <c r="A15" t="s">
        <v>2</v>
      </c>
      <c r="B15">
        <v>0.052818235608149425</v>
      </c>
      <c r="C15">
        <v>0.011233754431152003</v>
      </c>
      <c r="D15">
        <v>0.0890207617643297</v>
      </c>
      <c r="E15">
        <v>4.701743832113749</v>
      </c>
      <c r="F15">
        <v>2.9394681203656446E-06</v>
      </c>
      <c r="G15" t="s">
        <v>2</v>
      </c>
      <c r="H15">
        <v>0</v>
      </c>
      <c r="I15">
        <v>2.8</v>
      </c>
      <c r="J15">
        <v>0.052818235608149425</v>
      </c>
    </row>
    <row r="16" spans="1:10" ht="18">
      <c r="A16" t="s">
        <v>1</v>
      </c>
      <c r="B16">
        <v>0.15915660210378663</v>
      </c>
      <c r="C16">
        <v>0.018948328100318514</v>
      </c>
      <c r="D16">
        <v>0.17365521981812487</v>
      </c>
      <c r="E16">
        <v>8.399506344895478</v>
      </c>
      <c r="F16">
        <v>1.5148687052252736E-16</v>
      </c>
      <c r="G16" t="s">
        <v>1</v>
      </c>
      <c r="H16">
        <v>0</v>
      </c>
      <c r="I16">
        <v>1</v>
      </c>
      <c r="J16">
        <v>0.15915660210378663</v>
      </c>
    </row>
    <row r="17" spans="1:10" ht="18">
      <c r="A17" t="s">
        <v>18</v>
      </c>
      <c r="B17">
        <v>0.0024966148007825612</v>
      </c>
      <c r="C17">
        <v>0.0012169567719368206</v>
      </c>
      <c r="D17">
        <v>0.04008790735075611</v>
      </c>
      <c r="E17">
        <v>2.0515229943699063</v>
      </c>
      <c r="F17">
        <v>0.04047504222189081</v>
      </c>
      <c r="G17" t="s">
        <v>51</v>
      </c>
      <c r="H17">
        <v>2.7</v>
      </c>
      <c r="I17">
        <v>55</v>
      </c>
      <c r="J17">
        <v>0.0024966148007825612</v>
      </c>
    </row>
    <row r="18" spans="1:10" ht="18">
      <c r="A18" t="s">
        <v>17</v>
      </c>
      <c r="B18">
        <v>0.00631598864523013</v>
      </c>
      <c r="C18">
        <v>0.0026822402010507358</v>
      </c>
      <c r="D18">
        <v>0.05167592744736836</v>
      </c>
      <c r="E18">
        <v>2.354743860283623</v>
      </c>
      <c r="F18">
        <v>0.018727200288441152</v>
      </c>
      <c r="G18" t="s">
        <v>52</v>
      </c>
      <c r="H18">
        <v>1</v>
      </c>
      <c r="I18">
        <v>31</v>
      </c>
      <c r="J18">
        <v>0.00631598864523013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4" sqref="A4"/>
    </sheetView>
  </sheetViews>
  <sheetFormatPr defaultColWidth="8.66015625" defaultRowHeight="18"/>
  <cols>
    <col min="1" max="1" width="37.75" style="0" customWidth="1"/>
    <col min="2" max="2" width="6.33203125" style="0" customWidth="1"/>
    <col min="6" max="6" width="6.33203125" style="0" customWidth="1"/>
  </cols>
  <sheetData>
    <row r="1" ht="18">
      <c r="B1" t="s">
        <v>29</v>
      </c>
    </row>
    <row r="2" spans="2:3" ht="18">
      <c r="B2" t="s">
        <v>33</v>
      </c>
      <c r="C2" t="s">
        <v>37</v>
      </c>
    </row>
    <row r="3" spans="1:7" ht="18">
      <c r="A3" t="s">
        <v>36</v>
      </c>
      <c r="B3">
        <v>2.0965241706346656</v>
      </c>
      <c r="D3" t="s">
        <v>38</v>
      </c>
      <c r="E3" t="s">
        <v>39</v>
      </c>
      <c r="G3">
        <f>B3</f>
        <v>2.0965241706346656</v>
      </c>
    </row>
    <row r="4" spans="1:7" ht="18">
      <c r="A4" t="s">
        <v>74</v>
      </c>
      <c r="B4">
        <v>-0.05939909098527775</v>
      </c>
      <c r="C4" t="s">
        <v>40</v>
      </c>
      <c r="D4">
        <v>1</v>
      </c>
      <c r="E4">
        <v>2</v>
      </c>
      <c r="F4">
        <v>2</v>
      </c>
      <c r="G4">
        <f>B4*F4</f>
        <v>-0.1187981819705555</v>
      </c>
    </row>
    <row r="5" spans="1:7" ht="18">
      <c r="A5" t="s">
        <v>55</v>
      </c>
      <c r="B5">
        <v>-0.035453856880115854</v>
      </c>
      <c r="C5" t="s">
        <v>41</v>
      </c>
      <c r="D5">
        <v>1</v>
      </c>
      <c r="E5">
        <v>2</v>
      </c>
      <c r="F5">
        <v>2</v>
      </c>
      <c r="G5">
        <f aca="true" t="shared" si="0" ref="G5:G18">B5*F5</f>
        <v>-0.07090771376023171</v>
      </c>
    </row>
    <row r="6" spans="1:7" ht="18">
      <c r="A6" t="s">
        <v>56</v>
      </c>
      <c r="B6">
        <v>-0.15888436934188915</v>
      </c>
      <c r="C6" t="s">
        <v>42</v>
      </c>
      <c r="D6">
        <v>1</v>
      </c>
      <c r="E6">
        <v>2</v>
      </c>
      <c r="F6">
        <v>2</v>
      </c>
      <c r="G6">
        <f t="shared" si="0"/>
        <v>-0.3177687386837783</v>
      </c>
    </row>
    <row r="7" spans="1:7" ht="18">
      <c r="A7" t="s">
        <v>57</v>
      </c>
      <c r="B7">
        <v>-0.14525756458259265</v>
      </c>
      <c r="C7" t="s">
        <v>43</v>
      </c>
      <c r="D7">
        <v>1</v>
      </c>
      <c r="E7">
        <v>2</v>
      </c>
      <c r="F7">
        <v>2</v>
      </c>
      <c r="G7">
        <f t="shared" si="0"/>
        <v>-0.2905151291651853</v>
      </c>
    </row>
    <row r="8" spans="1:7" ht="18">
      <c r="A8" t="s">
        <v>58</v>
      </c>
      <c r="B8">
        <v>-0.1460715158960397</v>
      </c>
      <c r="C8" t="s">
        <v>44</v>
      </c>
      <c r="D8">
        <v>1</v>
      </c>
      <c r="E8">
        <v>2</v>
      </c>
      <c r="F8">
        <v>2</v>
      </c>
      <c r="G8">
        <f t="shared" si="0"/>
        <v>-0.2921430317920794</v>
      </c>
    </row>
    <row r="9" spans="1:7" ht="18">
      <c r="A9" t="s">
        <v>59</v>
      </c>
      <c r="B9">
        <v>-0.5171198915355845</v>
      </c>
      <c r="C9" t="s">
        <v>45</v>
      </c>
      <c r="D9">
        <v>1</v>
      </c>
      <c r="E9">
        <v>2</v>
      </c>
      <c r="F9">
        <v>2</v>
      </c>
      <c r="G9">
        <f t="shared" si="0"/>
        <v>-1.034239783071169</v>
      </c>
    </row>
    <row r="10" spans="1:7" ht="18">
      <c r="A10" t="s">
        <v>60</v>
      </c>
      <c r="B10">
        <v>-0.07931267500851934</v>
      </c>
      <c r="C10" t="s">
        <v>46</v>
      </c>
      <c r="D10">
        <v>1</v>
      </c>
      <c r="E10">
        <v>2</v>
      </c>
      <c r="F10">
        <v>2</v>
      </c>
      <c r="G10">
        <f t="shared" si="0"/>
        <v>-0.15862535001703867</v>
      </c>
    </row>
    <row r="11" spans="1:7" ht="18">
      <c r="A11" t="s">
        <v>47</v>
      </c>
      <c r="B11">
        <v>0.041997317242455694</v>
      </c>
      <c r="C11" t="s">
        <v>47</v>
      </c>
      <c r="D11">
        <v>1</v>
      </c>
      <c r="E11">
        <v>3</v>
      </c>
      <c r="F11">
        <v>1</v>
      </c>
      <c r="G11">
        <f t="shared" si="0"/>
        <v>0.041997317242455694</v>
      </c>
    </row>
    <row r="12" spans="1:7" ht="18">
      <c r="A12" t="s">
        <v>48</v>
      </c>
      <c r="B12">
        <v>0.0006807034275189782</v>
      </c>
      <c r="C12" t="s">
        <v>48</v>
      </c>
      <c r="D12">
        <v>40</v>
      </c>
      <c r="E12">
        <v>200</v>
      </c>
      <c r="F12">
        <v>120</v>
      </c>
      <c r="G12">
        <f t="shared" si="0"/>
        <v>0.08168441130227738</v>
      </c>
    </row>
    <row r="13" spans="1:7" ht="18">
      <c r="A13" t="s">
        <v>49</v>
      </c>
      <c r="B13">
        <v>-0.002983749827648049</v>
      </c>
      <c r="C13" t="s">
        <v>49</v>
      </c>
      <c r="D13">
        <v>20</v>
      </c>
      <c r="E13">
        <v>140</v>
      </c>
      <c r="F13">
        <v>70</v>
      </c>
      <c r="G13">
        <f t="shared" si="0"/>
        <v>-0.20886248793536344</v>
      </c>
    </row>
    <row r="14" spans="1:7" ht="18">
      <c r="A14" t="s">
        <v>50</v>
      </c>
      <c r="B14">
        <v>0.008210234401720097</v>
      </c>
      <c r="C14" t="s">
        <v>50</v>
      </c>
      <c r="D14">
        <v>16</v>
      </c>
      <c r="E14">
        <v>40</v>
      </c>
      <c r="F14">
        <v>22</v>
      </c>
      <c r="G14">
        <f t="shared" si="0"/>
        <v>0.18062515683784214</v>
      </c>
    </row>
    <row r="15" spans="1:7" ht="18">
      <c r="A15" t="s">
        <v>54</v>
      </c>
      <c r="B15">
        <v>0.052818235608149425</v>
      </c>
      <c r="C15" t="s">
        <v>2</v>
      </c>
      <c r="D15">
        <v>0</v>
      </c>
      <c r="E15">
        <v>2.8</v>
      </c>
      <c r="F15">
        <v>1</v>
      </c>
      <c r="G15">
        <f t="shared" si="0"/>
        <v>0.052818235608149425</v>
      </c>
    </row>
    <row r="16" spans="1:7" ht="18">
      <c r="A16" t="s">
        <v>53</v>
      </c>
      <c r="B16">
        <v>0.15915660210378663</v>
      </c>
      <c r="C16" t="s">
        <v>1</v>
      </c>
      <c r="D16">
        <v>0</v>
      </c>
      <c r="E16">
        <v>1</v>
      </c>
      <c r="F16">
        <v>0</v>
      </c>
      <c r="G16">
        <f t="shared" si="0"/>
        <v>0</v>
      </c>
    </row>
    <row r="17" spans="1:7" ht="18">
      <c r="A17" t="s">
        <v>51</v>
      </c>
      <c r="B17">
        <v>0.0024966148007825612</v>
      </c>
      <c r="C17" t="s">
        <v>51</v>
      </c>
      <c r="D17">
        <v>2.7</v>
      </c>
      <c r="E17">
        <v>55</v>
      </c>
      <c r="F17">
        <v>12</v>
      </c>
      <c r="G17">
        <f t="shared" si="0"/>
        <v>0.029959377609390735</v>
      </c>
    </row>
    <row r="18" spans="1:7" ht="18">
      <c r="A18" t="s">
        <v>52</v>
      </c>
      <c r="B18">
        <v>0.00631598864523013</v>
      </c>
      <c r="C18" t="s">
        <v>52</v>
      </c>
      <c r="D18">
        <v>1</v>
      </c>
      <c r="E18">
        <v>31</v>
      </c>
      <c r="F18">
        <v>8</v>
      </c>
      <c r="G18">
        <f t="shared" si="0"/>
        <v>0.05052790916184104</v>
      </c>
    </row>
    <row r="19" ht="18">
      <c r="G19">
        <f>SUM(G3:G18)</f>
        <v>0.042276162001220696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1" sqref="A1:IV16384"/>
    </sheetView>
  </sheetViews>
  <sheetFormatPr defaultColWidth="8.66015625" defaultRowHeight="18"/>
  <cols>
    <col min="1" max="1" width="9.33203125" style="0" bestFit="1" customWidth="1"/>
    <col min="2" max="2" width="4.33203125" style="0" customWidth="1"/>
    <col min="3" max="3" width="4.83203125" style="0" customWidth="1"/>
    <col min="4" max="4" width="69.08203125" style="0" customWidth="1"/>
    <col min="5" max="5" width="6.33203125" style="0" hidden="1" customWidth="1"/>
    <col min="6" max="8" width="0" style="0" hidden="1" customWidth="1"/>
    <col min="9" max="9" width="6.33203125" style="0" hidden="1" customWidth="1"/>
    <col min="10" max="10" width="0" style="0" hidden="1" customWidth="1"/>
    <col min="11" max="11" width="9.83203125" style="0" hidden="1" customWidth="1"/>
    <col min="12" max="12" width="3.5" style="0" hidden="1" customWidth="1"/>
    <col min="13" max="13" width="4.33203125" style="0" hidden="1" customWidth="1"/>
    <col min="14" max="246" width="0" style="0" hidden="1" customWidth="1"/>
    <col min="247" max="248" width="8.75" style="0" hidden="1" customWidth="1"/>
    <col min="249" max="16384" width="0" style="0" hidden="1" customWidth="1"/>
  </cols>
  <sheetData>
    <row r="1" ht="18">
      <c r="B1" t="s">
        <v>75</v>
      </c>
    </row>
    <row r="2" ht="18.75" thickBot="1">
      <c r="B2" t="s">
        <v>76</v>
      </c>
    </row>
    <row r="3" spans="1:2" ht="27" thickBot="1" thickTop="1">
      <c r="A3" s="3">
        <f>J31</f>
        <v>0.10350879725840692</v>
      </c>
      <c r="B3" t="s">
        <v>68</v>
      </c>
    </row>
    <row r="4" ht="18.75" thickTop="1">
      <c r="A4" t="s">
        <v>69</v>
      </c>
    </row>
    <row r="5" spans="1:5" ht="18">
      <c r="A5" s="2" t="s">
        <v>61</v>
      </c>
      <c r="E5" t="s">
        <v>29</v>
      </c>
    </row>
    <row r="6" spans="1:6" ht="18">
      <c r="A6" s="2" t="s">
        <v>62</v>
      </c>
      <c r="B6" s="5" t="s">
        <v>73</v>
      </c>
      <c r="C6" s="5"/>
      <c r="E6" t="s">
        <v>33</v>
      </c>
      <c r="F6" t="s">
        <v>37</v>
      </c>
    </row>
    <row r="7" spans="1:10" ht="18">
      <c r="A7" s="2" t="s">
        <v>63</v>
      </c>
      <c r="B7" s="5" t="str">
        <f>G7</f>
        <v>Min</v>
      </c>
      <c r="C7" s="5" t="str">
        <f aca="true" t="shared" si="0" ref="C7:C22">H7</f>
        <v>Max</v>
      </c>
      <c r="E7">
        <v>2.0965241706346656</v>
      </c>
      <c r="G7" t="s">
        <v>70</v>
      </c>
      <c r="H7" t="s">
        <v>71</v>
      </c>
      <c r="J7">
        <f>E7</f>
        <v>2.0965241706346656</v>
      </c>
    </row>
    <row r="8" spans="1:10" ht="20.25">
      <c r="A8" s="1">
        <v>2</v>
      </c>
      <c r="B8" s="5">
        <v>1</v>
      </c>
      <c r="C8" s="5">
        <f t="shared" si="0"/>
        <v>2</v>
      </c>
      <c r="D8" t="s">
        <v>74</v>
      </c>
      <c r="E8">
        <v>-0.05939909098527775</v>
      </c>
      <c r="F8" t="s">
        <v>40</v>
      </c>
      <c r="G8">
        <v>1</v>
      </c>
      <c r="H8">
        <v>2</v>
      </c>
      <c r="I8">
        <f>A8</f>
        <v>2</v>
      </c>
      <c r="J8">
        <f>E8*I8</f>
        <v>-0.1187981819705555</v>
      </c>
    </row>
    <row r="9" spans="1:10" ht="20.25">
      <c r="A9" s="1">
        <v>2</v>
      </c>
      <c r="B9" s="5">
        <f aca="true" t="shared" si="1" ref="B8:B22">G9</f>
        <v>1</v>
      </c>
      <c r="C9" s="5">
        <f t="shared" si="0"/>
        <v>2</v>
      </c>
      <c r="D9" t="s">
        <v>55</v>
      </c>
      <c r="E9">
        <v>-0.035453856880115854</v>
      </c>
      <c r="F9" t="s">
        <v>41</v>
      </c>
      <c r="G9">
        <v>1</v>
      </c>
      <c r="H9">
        <v>2</v>
      </c>
      <c r="I9">
        <f aca="true" t="shared" si="2" ref="I9:I18">A9</f>
        <v>2</v>
      </c>
      <c r="J9">
        <f aca="true" t="shared" si="3" ref="J9:J22">E9*I9</f>
        <v>-0.07090771376023171</v>
      </c>
    </row>
    <row r="10" spans="1:10" ht="20.25">
      <c r="A10" s="1">
        <v>2</v>
      </c>
      <c r="B10" s="5">
        <f t="shared" si="1"/>
        <v>1</v>
      </c>
      <c r="C10" s="5">
        <f t="shared" si="0"/>
        <v>2</v>
      </c>
      <c r="D10" t="s">
        <v>56</v>
      </c>
      <c r="E10">
        <v>-0.15888436934188915</v>
      </c>
      <c r="F10" t="s">
        <v>42</v>
      </c>
      <c r="G10">
        <v>1</v>
      </c>
      <c r="H10">
        <v>2</v>
      </c>
      <c r="I10">
        <f t="shared" si="2"/>
        <v>2</v>
      </c>
      <c r="J10">
        <f t="shared" si="3"/>
        <v>-0.3177687386837783</v>
      </c>
    </row>
    <row r="11" spans="1:10" ht="20.25">
      <c r="A11" s="1">
        <v>1</v>
      </c>
      <c r="B11" s="5">
        <f t="shared" si="1"/>
        <v>1</v>
      </c>
      <c r="C11" s="5">
        <f t="shared" si="0"/>
        <v>2</v>
      </c>
      <c r="D11" t="s">
        <v>57</v>
      </c>
      <c r="E11">
        <v>-0.14525756458259265</v>
      </c>
      <c r="F11" t="s">
        <v>43</v>
      </c>
      <c r="G11">
        <v>1</v>
      </c>
      <c r="H11">
        <v>2</v>
      </c>
      <c r="I11">
        <f t="shared" si="2"/>
        <v>1</v>
      </c>
      <c r="J11">
        <f t="shared" si="3"/>
        <v>-0.14525756458259265</v>
      </c>
    </row>
    <row r="12" spans="1:10" ht="20.25">
      <c r="A12" s="1">
        <v>2</v>
      </c>
      <c r="B12" s="5">
        <f t="shared" si="1"/>
        <v>1</v>
      </c>
      <c r="C12" s="5">
        <f t="shared" si="0"/>
        <v>2</v>
      </c>
      <c r="D12" t="s">
        <v>58</v>
      </c>
      <c r="E12">
        <v>-0.1460715158960397</v>
      </c>
      <c r="F12" t="s">
        <v>44</v>
      </c>
      <c r="G12">
        <v>1</v>
      </c>
      <c r="H12">
        <v>2</v>
      </c>
      <c r="I12">
        <f t="shared" si="2"/>
        <v>2</v>
      </c>
      <c r="J12">
        <f t="shared" si="3"/>
        <v>-0.2921430317920794</v>
      </c>
    </row>
    <row r="13" spans="1:10" ht="20.25">
      <c r="A13" s="1">
        <v>2</v>
      </c>
      <c r="B13" s="5">
        <f t="shared" si="1"/>
        <v>1</v>
      </c>
      <c r="C13" s="5">
        <f t="shared" si="0"/>
        <v>2</v>
      </c>
      <c r="D13" t="s">
        <v>59</v>
      </c>
      <c r="E13">
        <v>-0.5171198915355845</v>
      </c>
      <c r="F13" t="s">
        <v>45</v>
      </c>
      <c r="G13">
        <v>1</v>
      </c>
      <c r="H13">
        <v>2</v>
      </c>
      <c r="I13">
        <f t="shared" si="2"/>
        <v>2</v>
      </c>
      <c r="J13">
        <f t="shared" si="3"/>
        <v>-1.034239783071169</v>
      </c>
    </row>
    <row r="14" spans="1:10" ht="20.25">
      <c r="A14" s="1">
        <v>2</v>
      </c>
      <c r="B14" s="5">
        <f t="shared" si="1"/>
        <v>1</v>
      </c>
      <c r="C14" s="5">
        <f t="shared" si="0"/>
        <v>2</v>
      </c>
      <c r="D14" t="s">
        <v>60</v>
      </c>
      <c r="E14">
        <v>-0.07931267500851934</v>
      </c>
      <c r="F14" t="s">
        <v>46</v>
      </c>
      <c r="G14">
        <v>1</v>
      </c>
      <c r="H14">
        <v>2</v>
      </c>
      <c r="I14">
        <f t="shared" si="2"/>
        <v>2</v>
      </c>
      <c r="J14">
        <f t="shared" si="3"/>
        <v>-0.15862535001703867</v>
      </c>
    </row>
    <row r="15" spans="1:10" ht="20.25">
      <c r="A15" s="1">
        <v>2</v>
      </c>
      <c r="B15" s="5">
        <f t="shared" si="1"/>
        <v>1</v>
      </c>
      <c r="C15" s="5">
        <f t="shared" si="0"/>
        <v>3</v>
      </c>
      <c r="D15" t="s">
        <v>47</v>
      </c>
      <c r="E15">
        <v>0.041997317242455694</v>
      </c>
      <c r="F15" t="s">
        <v>47</v>
      </c>
      <c r="G15">
        <v>1</v>
      </c>
      <c r="H15">
        <v>3</v>
      </c>
      <c r="I15">
        <f t="shared" si="2"/>
        <v>2</v>
      </c>
      <c r="J15">
        <f t="shared" si="3"/>
        <v>0.08399463448491139</v>
      </c>
    </row>
    <row r="16" spans="1:10" ht="20.25">
      <c r="A16" s="1">
        <v>140</v>
      </c>
      <c r="B16" s="5">
        <f t="shared" si="1"/>
        <v>40</v>
      </c>
      <c r="C16" s="5">
        <f t="shared" si="0"/>
        <v>200</v>
      </c>
      <c r="D16" t="s">
        <v>48</v>
      </c>
      <c r="E16">
        <v>0.0006807034275189782</v>
      </c>
      <c r="F16" t="s">
        <v>48</v>
      </c>
      <c r="G16">
        <v>40</v>
      </c>
      <c r="H16">
        <v>200</v>
      </c>
      <c r="I16">
        <f t="shared" si="2"/>
        <v>140</v>
      </c>
      <c r="J16">
        <f t="shared" si="3"/>
        <v>0.09529847985265695</v>
      </c>
    </row>
    <row r="17" spans="1:10" ht="20.25">
      <c r="A17" s="1">
        <v>90</v>
      </c>
      <c r="B17" s="5">
        <f t="shared" si="1"/>
        <v>20</v>
      </c>
      <c r="C17" s="5">
        <f t="shared" si="0"/>
        <v>140</v>
      </c>
      <c r="D17" t="s">
        <v>49</v>
      </c>
      <c r="E17">
        <v>-0.002983749827648049</v>
      </c>
      <c r="F17" t="s">
        <v>49</v>
      </c>
      <c r="G17">
        <v>20</v>
      </c>
      <c r="H17">
        <v>140</v>
      </c>
      <c r="I17">
        <f t="shared" si="2"/>
        <v>90</v>
      </c>
      <c r="J17">
        <f t="shared" si="3"/>
        <v>-0.26853748448832443</v>
      </c>
    </row>
    <row r="18" spans="1:10" ht="20.25">
      <c r="A18" s="1">
        <v>22</v>
      </c>
      <c r="B18" s="5">
        <f t="shared" si="1"/>
        <v>16</v>
      </c>
      <c r="C18" s="5">
        <f t="shared" si="0"/>
        <v>40</v>
      </c>
      <c r="D18" t="s">
        <v>50</v>
      </c>
      <c r="E18">
        <v>0.008210234401720097</v>
      </c>
      <c r="F18" t="s">
        <v>50</v>
      </c>
      <c r="G18">
        <v>16</v>
      </c>
      <c r="H18">
        <v>40</v>
      </c>
      <c r="I18">
        <f t="shared" si="2"/>
        <v>22</v>
      </c>
      <c r="J18">
        <f t="shared" si="3"/>
        <v>0.18062515683784214</v>
      </c>
    </row>
    <row r="19" spans="1:10" ht="20.25">
      <c r="A19" s="1">
        <v>39.6</v>
      </c>
      <c r="B19" s="5">
        <v>36.3</v>
      </c>
      <c r="C19" s="5">
        <v>42.1</v>
      </c>
      <c r="D19" t="s">
        <v>54</v>
      </c>
      <c r="E19">
        <v>0.052818235608149425</v>
      </c>
      <c r="F19" t="s">
        <v>2</v>
      </c>
      <c r="G19">
        <v>0</v>
      </c>
      <c r="H19">
        <v>2.8</v>
      </c>
      <c r="I19">
        <f>ABS(A19-38.8)</f>
        <v>0.8000000000000043</v>
      </c>
      <c r="J19">
        <f t="shared" si="3"/>
        <v>0.042254588486519765</v>
      </c>
    </row>
    <row r="20" spans="1:10" ht="20.25">
      <c r="A20" s="1">
        <v>2</v>
      </c>
      <c r="B20" s="5">
        <v>1</v>
      </c>
      <c r="C20" s="5">
        <v>4</v>
      </c>
      <c r="D20" t="s">
        <v>53</v>
      </c>
      <c r="E20">
        <v>0.15915660210378663</v>
      </c>
      <c r="F20" t="s">
        <v>1</v>
      </c>
      <c r="G20">
        <v>1</v>
      </c>
      <c r="H20">
        <v>4</v>
      </c>
      <c r="I20">
        <f>(A20=1)+(A20=4)</f>
        <v>0</v>
      </c>
      <c r="J20">
        <f t="shared" si="3"/>
        <v>0</v>
      </c>
    </row>
    <row r="21" spans="1:10" ht="20.25">
      <c r="A21" s="1">
        <v>12</v>
      </c>
      <c r="B21" s="5">
        <f t="shared" si="1"/>
        <v>2.7</v>
      </c>
      <c r="C21" s="5">
        <f t="shared" si="0"/>
        <v>55</v>
      </c>
      <c r="D21" t="s">
        <v>51</v>
      </c>
      <c r="E21">
        <v>0.0024966148007825612</v>
      </c>
      <c r="F21" t="s">
        <v>51</v>
      </c>
      <c r="G21">
        <v>2.7</v>
      </c>
      <c r="H21">
        <v>55</v>
      </c>
      <c r="I21">
        <f>A21</f>
        <v>12</v>
      </c>
      <c r="J21">
        <f t="shared" si="3"/>
        <v>0.029959377609390735</v>
      </c>
    </row>
    <row r="22" spans="1:10" ht="20.25">
      <c r="A22" s="1">
        <v>9</v>
      </c>
      <c r="B22" s="5">
        <f t="shared" si="1"/>
        <v>1</v>
      </c>
      <c r="C22" s="5">
        <f t="shared" si="0"/>
        <v>31</v>
      </c>
      <c r="D22" t="s">
        <v>52</v>
      </c>
      <c r="E22">
        <v>0.00631598864523013</v>
      </c>
      <c r="F22" t="s">
        <v>52</v>
      </c>
      <c r="G22">
        <v>1</v>
      </c>
      <c r="H22">
        <v>31</v>
      </c>
      <c r="I22">
        <f>A22</f>
        <v>9</v>
      </c>
      <c r="J22">
        <f t="shared" si="3"/>
        <v>0.05684389780707117</v>
      </c>
    </row>
    <row r="23" ht="18">
      <c r="J23">
        <f>SUM(J7:J22)</f>
        <v>0.17922245734728803</v>
      </c>
    </row>
    <row r="24" ht="18">
      <c r="J24">
        <f>MAX(J23,0)</f>
        <v>0.17922245734728803</v>
      </c>
    </row>
    <row r="25" spans="1:11" ht="23.25">
      <c r="A25" s="4" t="s">
        <v>72</v>
      </c>
      <c r="J25">
        <f>ROUNDDOWN(J24,1)</f>
        <v>0.1</v>
      </c>
      <c r="K25">
        <f>J24-J25-0.05</f>
        <v>0.029222457347288025</v>
      </c>
    </row>
    <row r="26" spans="10:11" ht="18">
      <c r="J26">
        <f>10*J25+37</f>
        <v>38</v>
      </c>
      <c r="K26">
        <f>J26-1+(K25&gt;0)</f>
        <v>38</v>
      </c>
    </row>
    <row r="27" spans="10:11" ht="18">
      <c r="J27" t="str">
        <f>ADDRESS(J26,14,1,1)</f>
        <v>$N$38</v>
      </c>
      <c r="K27" t="str">
        <f>ADDRESS(K26,15,1,1)</f>
        <v>$O$38</v>
      </c>
    </row>
    <row r="28" spans="10:11" ht="18">
      <c r="J28">
        <f ca="1">INDIRECT(J27,1)</f>
        <v>0.03614457831325301</v>
      </c>
      <c r="K28">
        <f ca="1">INDIRECT(K27,1)</f>
        <v>2.3052208835341363</v>
      </c>
    </row>
    <row r="29" ht="18">
      <c r="J29">
        <f>J28+K28*K25</f>
        <v>0.10350879725840692</v>
      </c>
    </row>
    <row r="30" ht="18">
      <c r="J30">
        <f>MAX(0,J29)</f>
        <v>0.10350879725840692</v>
      </c>
    </row>
    <row r="31" ht="18">
      <c r="J31">
        <f>MIN(J30,1)</f>
        <v>0.10350879725840692</v>
      </c>
    </row>
    <row r="32" ht="18">
      <c r="I32" t="s">
        <v>64</v>
      </c>
    </row>
    <row r="33" ht="18">
      <c r="I33" t="s">
        <v>65</v>
      </c>
    </row>
    <row r="34" spans="11:13" ht="18">
      <c r="K34" t="s">
        <v>0</v>
      </c>
      <c r="M34" t="s">
        <v>66</v>
      </c>
    </row>
    <row r="35" spans="11:12" ht="18">
      <c r="K35">
        <v>0</v>
      </c>
      <c r="L35">
        <v>1</v>
      </c>
    </row>
    <row r="36" ht="18">
      <c r="I36" t="s">
        <v>67</v>
      </c>
    </row>
    <row r="37" spans="10:15" ht="18">
      <c r="J37">
        <v>0</v>
      </c>
      <c r="K37">
        <v>782</v>
      </c>
      <c r="L37">
        <v>3</v>
      </c>
      <c r="M37">
        <v>785</v>
      </c>
      <c r="N37">
        <f>L37/M37</f>
        <v>0.003821656050955414</v>
      </c>
      <c r="O37">
        <f>(N38-N37)*10</f>
        <v>0.323229222622976</v>
      </c>
    </row>
    <row r="38" spans="10:15" ht="18">
      <c r="J38">
        <v>0.1</v>
      </c>
      <c r="K38">
        <v>80</v>
      </c>
      <c r="L38">
        <v>3</v>
      </c>
      <c r="M38">
        <v>83</v>
      </c>
      <c r="N38">
        <f aca="true" t="shared" si="4" ref="N38:N48">L38/M38</f>
        <v>0.03614457831325301</v>
      </c>
      <c r="O38">
        <f aca="true" t="shared" si="5" ref="O38:O45">(N39-N38)*10</f>
        <v>2.3052208835341363</v>
      </c>
    </row>
    <row r="39" spans="10:15" ht="18">
      <c r="J39">
        <v>0.2</v>
      </c>
      <c r="K39">
        <v>22</v>
      </c>
      <c r="L39">
        <v>8</v>
      </c>
      <c r="M39">
        <v>30</v>
      </c>
      <c r="N39">
        <f t="shared" si="4"/>
        <v>0.26666666666666666</v>
      </c>
      <c r="O39">
        <f t="shared" si="5"/>
        <v>1.0833333333333335</v>
      </c>
    </row>
    <row r="40" spans="10:15" ht="18">
      <c r="J40">
        <v>0.3</v>
      </c>
      <c r="K40">
        <v>5</v>
      </c>
      <c r="L40">
        <v>3</v>
      </c>
      <c r="M40">
        <v>8</v>
      </c>
      <c r="N40">
        <f t="shared" si="4"/>
        <v>0.375</v>
      </c>
      <c r="O40">
        <f t="shared" si="5"/>
        <v>0.2500000000000002</v>
      </c>
    </row>
    <row r="41" spans="10:15" ht="18">
      <c r="J41">
        <v>0.4</v>
      </c>
      <c r="K41">
        <v>5</v>
      </c>
      <c r="L41">
        <v>4</v>
      </c>
      <c r="M41">
        <v>9</v>
      </c>
      <c r="N41">
        <v>0.4</v>
      </c>
      <c r="O41">
        <f t="shared" si="5"/>
        <v>0.4999999999999999</v>
      </c>
    </row>
    <row r="42" spans="10:15" ht="18">
      <c r="J42">
        <v>0.5</v>
      </c>
      <c r="K42">
        <v>11</v>
      </c>
      <c r="L42">
        <v>7</v>
      </c>
      <c r="M42">
        <v>18</v>
      </c>
      <c r="N42">
        <v>0.45</v>
      </c>
      <c r="O42">
        <f t="shared" si="5"/>
        <v>2</v>
      </c>
    </row>
    <row r="43" spans="10:15" ht="18">
      <c r="J43">
        <v>0.6</v>
      </c>
      <c r="K43">
        <v>6</v>
      </c>
      <c r="L43">
        <v>15</v>
      </c>
      <c r="M43">
        <v>21</v>
      </c>
      <c r="N43">
        <v>0.65</v>
      </c>
      <c r="O43">
        <f t="shared" si="5"/>
        <v>1.1190476190476184</v>
      </c>
    </row>
    <row r="44" spans="10:15" ht="18">
      <c r="J44">
        <v>0.7</v>
      </c>
      <c r="K44">
        <v>5</v>
      </c>
      <c r="L44">
        <v>16</v>
      </c>
      <c r="M44">
        <v>21</v>
      </c>
      <c r="N44">
        <f t="shared" si="4"/>
        <v>0.7619047619047619</v>
      </c>
      <c r="O44">
        <f t="shared" si="5"/>
        <v>2.3809523809523814</v>
      </c>
    </row>
    <row r="45" spans="10:15" ht="18">
      <c r="J45">
        <v>0.8</v>
      </c>
      <c r="L45">
        <v>22</v>
      </c>
      <c r="M45">
        <v>22</v>
      </c>
      <c r="N45">
        <f t="shared" si="4"/>
        <v>1</v>
      </c>
      <c r="O45">
        <f t="shared" si="5"/>
        <v>0</v>
      </c>
    </row>
    <row r="46" spans="10:15" ht="18">
      <c r="J46">
        <v>0.9</v>
      </c>
      <c r="L46">
        <v>17</v>
      </c>
      <c r="M46">
        <v>17</v>
      </c>
      <c r="N46">
        <f t="shared" si="4"/>
        <v>1</v>
      </c>
      <c r="O46">
        <f>(N47-N45)*5</f>
        <v>0</v>
      </c>
    </row>
    <row r="47" spans="10:15" ht="18">
      <c r="J47">
        <v>1</v>
      </c>
      <c r="L47">
        <v>4</v>
      </c>
      <c r="M47">
        <v>4</v>
      </c>
      <c r="N47">
        <f t="shared" si="4"/>
        <v>1</v>
      </c>
      <c r="O47">
        <f>(N48-N46)*5</f>
        <v>0</v>
      </c>
    </row>
    <row r="48" spans="10:15" ht="18">
      <c r="J48">
        <v>1.1</v>
      </c>
      <c r="L48">
        <v>2</v>
      </c>
      <c r="M48">
        <v>2</v>
      </c>
      <c r="N48">
        <f t="shared" si="4"/>
        <v>1</v>
      </c>
      <c r="O48">
        <v>0</v>
      </c>
    </row>
    <row r="49" spans="9:13" ht="18">
      <c r="I49" t="s">
        <v>66</v>
      </c>
      <c r="K49">
        <v>916</v>
      </c>
      <c r="L49">
        <v>104</v>
      </c>
      <c r="M49">
        <v>1020</v>
      </c>
    </row>
  </sheetData>
  <conditionalFormatting sqref="A8:A22">
    <cfRule type="cellIs" priority="1" dxfId="0" operator="between" stopIfTrue="1">
      <formula>B8</formula>
      <formula>C8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</dc:creator>
  <cp:keywords/>
  <dc:description/>
  <cp:lastModifiedBy>ок</cp:lastModifiedBy>
  <dcterms:created xsi:type="dcterms:W3CDTF">2008-04-15T06:03:03Z</dcterms:created>
  <dcterms:modified xsi:type="dcterms:W3CDTF">2008-04-15T07:46:06Z</dcterms:modified>
  <cp:category/>
  <cp:version/>
  <cp:contentType/>
  <cp:contentStatus/>
</cp:coreProperties>
</file>